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Lurea\ロングレンジ\お金の学校\"/>
    </mc:Choice>
  </mc:AlternateContent>
  <bookViews>
    <workbookView xWindow="0" yWindow="0" windowWidth="14685" windowHeight="3840" activeTab="1"/>
  </bookViews>
  <sheets>
    <sheet name="利回り・資産配分計算シート" sheetId="3" r:id="rId1"/>
    <sheet name="利回り・資産配分計算シート（記入例）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J34" i="1" l="1"/>
  <c r="H32" i="1"/>
  <c r="H30" i="1" s="1"/>
  <c r="G32" i="1"/>
  <c r="O31" i="1"/>
  <c r="N31" i="1"/>
  <c r="M31" i="1"/>
  <c r="L31" i="1"/>
  <c r="H31" i="1"/>
  <c r="O30" i="1"/>
  <c r="N30" i="1"/>
  <c r="M30" i="1"/>
  <c r="L30" i="1"/>
  <c r="O29" i="1"/>
  <c r="N29" i="1"/>
  <c r="M29" i="1"/>
  <c r="L29" i="1"/>
  <c r="H29" i="1"/>
  <c r="O28" i="1"/>
  <c r="N28" i="1"/>
  <c r="Q28" i="1" s="1"/>
  <c r="M28" i="1"/>
  <c r="L28" i="1"/>
  <c r="O27" i="1"/>
  <c r="N27" i="1"/>
  <c r="M27" i="1"/>
  <c r="L27" i="1"/>
  <c r="H27" i="1"/>
  <c r="O26" i="1"/>
  <c r="N26" i="1"/>
  <c r="M26" i="1"/>
  <c r="L26" i="1"/>
  <c r="H26" i="1"/>
  <c r="O25" i="1"/>
  <c r="Q25" i="1" s="1"/>
  <c r="N25" i="1"/>
  <c r="M25" i="1"/>
  <c r="L25" i="1"/>
  <c r="H25" i="1"/>
  <c r="O24" i="1"/>
  <c r="N24" i="1"/>
  <c r="Q24" i="1" s="1"/>
  <c r="M24" i="1"/>
  <c r="L24" i="1"/>
  <c r="O23" i="1"/>
  <c r="P23" i="1" s="1"/>
  <c r="N23" i="1"/>
  <c r="M23" i="1"/>
  <c r="M34" i="1" s="1"/>
  <c r="L23" i="1"/>
  <c r="L34" i="1" s="1"/>
  <c r="H23" i="1"/>
  <c r="O23" i="3"/>
  <c r="N23" i="3"/>
  <c r="M23" i="3"/>
  <c r="L23" i="3"/>
  <c r="J34" i="3"/>
  <c r="P23" i="3" l="1"/>
  <c r="Q23" i="3"/>
  <c r="P31" i="1"/>
  <c r="P29" i="1"/>
  <c r="Q29" i="1"/>
  <c r="Q30" i="1"/>
  <c r="P28" i="1"/>
  <c r="P27" i="1"/>
  <c r="Q26" i="1"/>
  <c r="P25" i="1"/>
  <c r="P24" i="1"/>
  <c r="Q23" i="1"/>
  <c r="P26" i="1"/>
  <c r="Q27" i="1"/>
  <c r="P30" i="1"/>
  <c r="Q31" i="1"/>
  <c r="N34" i="1"/>
  <c r="H28" i="1"/>
  <c r="K34" i="1"/>
  <c r="H32" i="3"/>
  <c r="H30" i="3" s="1"/>
  <c r="G32" i="3"/>
  <c r="O31" i="3"/>
  <c r="N31" i="3"/>
  <c r="M31" i="3"/>
  <c r="L31" i="3"/>
  <c r="H31" i="3"/>
  <c r="O30" i="3"/>
  <c r="N30" i="3"/>
  <c r="M30" i="3"/>
  <c r="L30" i="3"/>
  <c r="O29" i="3"/>
  <c r="N29" i="3"/>
  <c r="M29" i="3"/>
  <c r="L29" i="3"/>
  <c r="O28" i="3"/>
  <c r="N28" i="3"/>
  <c r="M28" i="3"/>
  <c r="L28" i="3"/>
  <c r="O27" i="3"/>
  <c r="N27" i="3"/>
  <c r="M27" i="3"/>
  <c r="L27" i="3"/>
  <c r="H27" i="3"/>
  <c r="O26" i="3"/>
  <c r="N26" i="3"/>
  <c r="M26" i="3"/>
  <c r="L26" i="3"/>
  <c r="O25" i="3"/>
  <c r="N25" i="3"/>
  <c r="M25" i="3"/>
  <c r="L25" i="3"/>
  <c r="O24" i="3"/>
  <c r="N24" i="3"/>
  <c r="M24" i="3"/>
  <c r="L24" i="3"/>
  <c r="H23" i="3"/>
  <c r="C9" i="3"/>
  <c r="B9" i="3"/>
  <c r="C8" i="3"/>
  <c r="B8" i="3"/>
  <c r="B6" i="3"/>
  <c r="B6" i="1"/>
  <c r="C9" i="1"/>
  <c r="B9" i="1"/>
  <c r="C8" i="1"/>
  <c r="B8" i="1"/>
  <c r="P31" i="3" l="1"/>
  <c r="Q29" i="3"/>
  <c r="I32" i="1"/>
  <c r="P34" i="1"/>
  <c r="O34" i="1"/>
  <c r="Q34" i="1"/>
  <c r="Q28" i="3"/>
  <c r="P27" i="3"/>
  <c r="Q26" i="3"/>
  <c r="M34" i="3"/>
  <c r="P24" i="3"/>
  <c r="Q25" i="3"/>
  <c r="Q27" i="3"/>
  <c r="P29" i="3"/>
  <c r="L34" i="3"/>
  <c r="Q31" i="3"/>
  <c r="P25" i="3"/>
  <c r="P28" i="3"/>
  <c r="Q30" i="3"/>
  <c r="Q24" i="3"/>
  <c r="K34" i="3"/>
  <c r="B10" i="3"/>
  <c r="C10" i="3"/>
  <c r="H25" i="3"/>
  <c r="P26" i="3"/>
  <c r="H29" i="3"/>
  <c r="P30" i="3"/>
  <c r="N34" i="3"/>
  <c r="F4" i="3" s="1"/>
  <c r="G4" i="3" s="1"/>
  <c r="H24" i="3"/>
  <c r="H28" i="3"/>
  <c r="H26" i="3"/>
  <c r="B10" i="1"/>
  <c r="C10" i="1"/>
  <c r="O34" i="3" l="1"/>
  <c r="I32" i="3"/>
  <c r="Q34" i="3"/>
  <c r="F3" i="3" s="1"/>
  <c r="G3" i="3" s="1"/>
  <c r="P34" i="3"/>
  <c r="F5" i="3" s="1"/>
  <c r="G5" i="3" s="1"/>
  <c r="F3" i="1" l="1"/>
  <c r="G3" i="1" s="1"/>
  <c r="F4" i="1"/>
  <c r="G4" i="1" s="1"/>
  <c r="F5" i="1" l="1"/>
  <c r="G5" i="1" s="1"/>
</calcChain>
</file>

<file path=xl/sharedStrings.xml><?xml version="1.0" encoding="utf-8"?>
<sst xmlns="http://schemas.openxmlformats.org/spreadsheetml/2006/main" count="112" uniqueCount="56">
  <si>
    <t>利回りを知る</t>
    <rPh sb="0" eb="2">
      <t>リマワ</t>
    </rPh>
    <rPh sb="4" eb="5">
      <t>シ</t>
    </rPh>
    <phoneticPr fontId="3"/>
  </si>
  <si>
    <t>最終額を知る</t>
    <rPh sb="0" eb="3">
      <t>サイシュウガク</t>
    </rPh>
    <rPh sb="4" eb="5">
      <t>シ</t>
    </rPh>
    <phoneticPr fontId="3"/>
  </si>
  <si>
    <t>損益評価</t>
    <rPh sb="0" eb="4">
      <t>ソンエキヒョウカ</t>
    </rPh>
    <phoneticPr fontId="3"/>
  </si>
  <si>
    <t>元本差額</t>
    <rPh sb="0" eb="4">
      <t>ガンポンサガク</t>
    </rPh>
    <phoneticPr fontId="3"/>
  </si>
  <si>
    <t>損益上限</t>
    <rPh sb="0" eb="2">
      <t>ソンエキ</t>
    </rPh>
    <rPh sb="2" eb="4">
      <t>ジョウゲン</t>
    </rPh>
    <phoneticPr fontId="3"/>
  </si>
  <si>
    <t>平均損益</t>
    <rPh sb="0" eb="2">
      <t>ヘイキン</t>
    </rPh>
    <rPh sb="2" eb="4">
      <t>ソンエキ</t>
    </rPh>
    <phoneticPr fontId="3"/>
  </si>
  <si>
    <t>期間（年）</t>
    <rPh sb="0" eb="2">
      <t>キカン</t>
    </rPh>
    <rPh sb="3" eb="4">
      <t>ネン</t>
    </rPh>
    <phoneticPr fontId="3"/>
  </si>
  <si>
    <t>損益下限</t>
    <rPh sb="0" eb="2">
      <t>ソンエキ</t>
    </rPh>
    <rPh sb="2" eb="4">
      <t>カゲン</t>
    </rPh>
    <phoneticPr fontId="3"/>
  </si>
  <si>
    <t>利回り（％）</t>
    <rPh sb="0" eb="2">
      <t>リマワ</t>
    </rPh>
    <phoneticPr fontId="3"/>
  </si>
  <si>
    <t>ベンチマーク</t>
    <phoneticPr fontId="3"/>
  </si>
  <si>
    <t>リスク下限</t>
    <rPh sb="3" eb="5">
      <t>カゲン</t>
    </rPh>
    <phoneticPr fontId="3"/>
  </si>
  <si>
    <t>リスク上限</t>
    <rPh sb="3" eb="5">
      <t>ジョウゲン</t>
    </rPh>
    <phoneticPr fontId="3"/>
  </si>
  <si>
    <t>投資比率リターン</t>
    <rPh sb="0" eb="4">
      <t>トウシヒリツ</t>
    </rPh>
    <phoneticPr fontId="3"/>
  </si>
  <si>
    <t>投資比率リスク</t>
    <rPh sb="0" eb="4">
      <t>トウシヒリツ</t>
    </rPh>
    <phoneticPr fontId="3"/>
  </si>
  <si>
    <t>投資比率下限</t>
    <rPh sb="0" eb="4">
      <t>トウシヒリツ</t>
    </rPh>
    <rPh sb="4" eb="6">
      <t>カゲン</t>
    </rPh>
    <phoneticPr fontId="3"/>
  </si>
  <si>
    <t>投資比率上限</t>
    <rPh sb="0" eb="4">
      <t>トウシヒリツ</t>
    </rPh>
    <rPh sb="4" eb="6">
      <t>ジョウゲン</t>
    </rPh>
    <phoneticPr fontId="3"/>
  </si>
  <si>
    <t>純資産</t>
    <rPh sb="0" eb="3">
      <t>ジュンシサン</t>
    </rPh>
    <phoneticPr fontId="3"/>
  </si>
  <si>
    <t>手数料</t>
    <rPh sb="0" eb="3">
      <t>テスウリョウ</t>
    </rPh>
    <phoneticPr fontId="3"/>
  </si>
  <si>
    <t>信託財産留保額</t>
    <rPh sb="0" eb="7">
      <t>シンタクザイサンリュウホガク</t>
    </rPh>
    <phoneticPr fontId="3"/>
  </si>
  <si>
    <t>商品内容</t>
    <rPh sb="0" eb="4">
      <t>ショウヒンナイヨウ</t>
    </rPh>
    <phoneticPr fontId="3"/>
  </si>
  <si>
    <t>投資比率</t>
    <rPh sb="0" eb="4">
      <t>トウシヒリツ</t>
    </rPh>
    <phoneticPr fontId="3"/>
  </si>
  <si>
    <t>毎月積立額</t>
    <rPh sb="0" eb="4">
      <t>マイツキツミタテ</t>
    </rPh>
    <rPh sb="4" eb="5">
      <t>ガク</t>
    </rPh>
    <phoneticPr fontId="3"/>
  </si>
  <si>
    <t>国内株式</t>
    <rPh sb="0" eb="4">
      <t>コクナイカブシキ</t>
    </rPh>
    <phoneticPr fontId="3"/>
  </si>
  <si>
    <t>ＮＯＭＵＲＡーＢＰＩ総合</t>
    <phoneticPr fontId="3"/>
  </si>
  <si>
    <t>国内国債</t>
    <rPh sb="0" eb="2">
      <t>コクナイ</t>
    </rPh>
    <rPh sb="2" eb="4">
      <t>コクサイ</t>
    </rPh>
    <phoneticPr fontId="3"/>
  </si>
  <si>
    <t>東証REIT指数 (配当込み)</t>
    <phoneticPr fontId="3"/>
  </si>
  <si>
    <t>海外先進国株式</t>
    <rPh sb="0" eb="2">
      <t>カイガイ</t>
    </rPh>
    <rPh sb="2" eb="5">
      <t>センシンコク</t>
    </rPh>
    <rPh sb="5" eb="7">
      <t>カブシキ</t>
    </rPh>
    <phoneticPr fontId="3"/>
  </si>
  <si>
    <t>MSCIコクサイ･インデックス(除く日本､円ベース)</t>
    <phoneticPr fontId="3"/>
  </si>
  <si>
    <t>海外先進国国債</t>
    <rPh sb="0" eb="2">
      <t>カイガイ</t>
    </rPh>
    <rPh sb="2" eb="5">
      <t>センシンコク</t>
    </rPh>
    <rPh sb="5" eb="7">
      <t>コクサイ</t>
    </rPh>
    <phoneticPr fontId="3"/>
  </si>
  <si>
    <t>シティ世界国債インデックス(除く日本､ヘッジなし･円ベース)</t>
    <phoneticPr fontId="3"/>
  </si>
  <si>
    <t>海外先進国リート</t>
    <rPh sb="0" eb="2">
      <t>カイガイ</t>
    </rPh>
    <rPh sb="2" eb="5">
      <t>センシンコク</t>
    </rPh>
    <phoneticPr fontId="3"/>
  </si>
  <si>
    <t>S&amp;Pグローバルリートインデックス(除く日本、配当込み、円換算ベース)</t>
    <phoneticPr fontId="3"/>
  </si>
  <si>
    <t>海外新興国株式</t>
    <rPh sb="0" eb="2">
      <t>カイガイ</t>
    </rPh>
    <rPh sb="2" eb="5">
      <t>シンコウコク</t>
    </rPh>
    <rPh sb="5" eb="7">
      <t>カブシキ</t>
    </rPh>
    <phoneticPr fontId="3"/>
  </si>
  <si>
    <t>MSCIエマージング･マーケット･インデックス(円ヘッジなし･円ベース)</t>
    <phoneticPr fontId="3"/>
  </si>
  <si>
    <t>海外新興国国債</t>
    <rPh sb="0" eb="2">
      <t>カイガイ</t>
    </rPh>
    <rPh sb="2" eb="5">
      <t>シンコウコク</t>
    </rPh>
    <rPh sb="5" eb="7">
      <t>コクサイ</t>
    </rPh>
    <phoneticPr fontId="3"/>
  </si>
  <si>
    <t>JPモルガン･ガバメント･ボンド･インデックス･エマージング･マーケッツグローバル･ディバーシファイド(円ヘッジなし･円ベース)</t>
    <phoneticPr fontId="3"/>
  </si>
  <si>
    <t>現金</t>
    <rPh sb="0" eb="2">
      <t>ゲンキン</t>
    </rPh>
    <phoneticPr fontId="3"/>
  </si>
  <si>
    <t xml:space="preserve"> </t>
    <phoneticPr fontId="3"/>
  </si>
  <si>
    <t>平均</t>
    <rPh sb="0" eb="2">
      <t>ヘイキン</t>
    </rPh>
    <phoneticPr fontId="3"/>
  </si>
  <si>
    <t>信託報酬料</t>
    <rPh sb="0" eb="4">
      <t>シンタクホウシュウ</t>
    </rPh>
    <rPh sb="4" eb="5">
      <t>リョウ</t>
    </rPh>
    <phoneticPr fontId="3"/>
  </si>
  <si>
    <t>ファンド名</t>
    <rPh sb="4" eb="5">
      <t>メイ</t>
    </rPh>
    <phoneticPr fontId="3"/>
  </si>
  <si>
    <t>①</t>
    <phoneticPr fontId="3"/>
  </si>
  <si>
    <t>②</t>
    <phoneticPr fontId="3"/>
  </si>
  <si>
    <t>③</t>
    <phoneticPr fontId="3"/>
  </si>
  <si>
    <t>資金</t>
    <rPh sb="0" eb="2">
      <t>シキン</t>
    </rPh>
    <phoneticPr fontId="3"/>
  </si>
  <si>
    <t>積立(月）</t>
    <rPh sb="0" eb="2">
      <t>ツミタテ</t>
    </rPh>
    <rPh sb="3" eb="4">
      <t>ツキ</t>
    </rPh>
    <phoneticPr fontId="3"/>
  </si>
  <si>
    <t>目標金額</t>
    <rPh sb="0" eb="4">
      <t>モクヒョウキンガク</t>
    </rPh>
    <phoneticPr fontId="3"/>
  </si>
  <si>
    <t>元本</t>
    <rPh sb="0" eb="2">
      <t>ガンポン</t>
    </rPh>
    <phoneticPr fontId="3"/>
  </si>
  <si>
    <t>最終額</t>
    <rPh sb="0" eb="3">
      <t>サイシュウガク</t>
    </rPh>
    <phoneticPr fontId="3"/>
  </si>
  <si>
    <t>差額</t>
    <rPh sb="0" eb="2">
      <t>サガク</t>
    </rPh>
    <phoneticPr fontId="3"/>
  </si>
  <si>
    <t>国内リート</t>
    <rPh sb="0" eb="2">
      <t>コクナイ</t>
    </rPh>
    <phoneticPr fontId="3"/>
  </si>
  <si>
    <t>④</t>
    <phoneticPr fontId="3"/>
  </si>
  <si>
    <t>⑤</t>
    <phoneticPr fontId="3"/>
  </si>
  <si>
    <t>TOPIX（配当込）</t>
    <rPh sb="6" eb="8">
      <t>ハイトウ</t>
    </rPh>
    <rPh sb="8" eb="9">
      <t>コミ</t>
    </rPh>
    <phoneticPr fontId="3"/>
  </si>
  <si>
    <t>リスク（20年、一部10年）</t>
    <rPh sb="6" eb="7">
      <t>ネン</t>
    </rPh>
    <rPh sb="8" eb="10">
      <t>イチブ</t>
    </rPh>
    <rPh sb="12" eb="13">
      <t>ネン</t>
    </rPh>
    <phoneticPr fontId="3"/>
  </si>
  <si>
    <t>リターン（20年、一部10年）</t>
    <rPh sb="7" eb="8">
      <t>ネン</t>
    </rPh>
    <rPh sb="9" eb="11">
      <t>イチブ</t>
    </rPh>
    <rPh sb="13" eb="1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</si>
</sst>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0.0%"/>
    <numFmt numFmtId="178" formatCode="0.0"/>
    <numFmt numFmtId="179" formatCode="0.000%"/>
    <numFmt numFmtId="180" formatCode="0.0000%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44444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38" fontId="0" fillId="3" borderId="4" xfId="1" applyFont="1" applyFill="1" applyBorder="1">
      <alignment vertical="center"/>
    </xf>
    <xf numFmtId="38" fontId="0" fillId="3" borderId="4" xfId="0" applyNumberFormat="1" applyFill="1" applyBorder="1">
      <alignment vertical="center"/>
    </xf>
    <xf numFmtId="0" fontId="0" fillId="0" borderId="5" xfId="0" applyBorder="1">
      <alignment vertical="center"/>
    </xf>
    <xf numFmtId="38" fontId="0" fillId="3" borderId="6" xfId="0" applyNumberFormat="1" applyFill="1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10" fontId="0" fillId="0" borderId="0" xfId="2" applyNumberFormat="1" applyFont="1">
      <alignment vertical="center"/>
    </xf>
    <xf numFmtId="10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vertical="center" wrapText="1"/>
    </xf>
    <xf numFmtId="10" fontId="0" fillId="4" borderId="8" xfId="0" applyNumberFormat="1" applyFill="1" applyBorder="1">
      <alignment vertical="center"/>
    </xf>
    <xf numFmtId="10" fontId="0" fillId="4" borderId="9" xfId="0" applyNumberFormat="1" applyFill="1" applyBorder="1">
      <alignment vertical="center"/>
    </xf>
    <xf numFmtId="10" fontId="0" fillId="4" borderId="7" xfId="0" applyNumberFormat="1" applyFill="1" applyBorder="1">
      <alignment vertical="center"/>
    </xf>
    <xf numFmtId="0" fontId="4" fillId="0" borderId="3" xfId="0" applyFont="1" applyFill="1" applyBorder="1" applyAlignment="1">
      <alignment vertical="center" wrapText="1"/>
    </xf>
    <xf numFmtId="10" fontId="0" fillId="0" borderId="0" xfId="2" applyNumberFormat="1" applyFont="1" applyBorder="1">
      <alignment vertical="center"/>
    </xf>
    <xf numFmtId="10" fontId="0" fillId="0" borderId="0" xfId="0" applyNumberFormat="1" applyBorder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10" xfId="0" applyBorder="1">
      <alignment vertical="center"/>
    </xf>
    <xf numFmtId="10" fontId="0" fillId="0" borderId="10" xfId="2" applyNumberFormat="1" applyFont="1" applyBorder="1">
      <alignment vertical="center"/>
    </xf>
    <xf numFmtId="10" fontId="0" fillId="0" borderId="10" xfId="0" applyNumberFormat="1" applyBorder="1">
      <alignment vertical="center"/>
    </xf>
    <xf numFmtId="0" fontId="4" fillId="0" borderId="11" xfId="0" applyFont="1" applyFill="1" applyBorder="1" applyAlignment="1">
      <alignment vertical="center" wrapText="1"/>
    </xf>
    <xf numFmtId="0" fontId="0" fillId="0" borderId="11" xfId="0" applyBorder="1">
      <alignment vertical="center"/>
    </xf>
    <xf numFmtId="10" fontId="0" fillId="0" borderId="11" xfId="2" applyNumberFormat="1" applyFont="1" applyBorder="1">
      <alignment vertical="center"/>
    </xf>
    <xf numFmtId="10" fontId="0" fillId="0" borderId="11" xfId="0" applyNumberFormat="1" applyBorder="1">
      <alignment vertical="center"/>
    </xf>
    <xf numFmtId="177" fontId="0" fillId="2" borderId="11" xfId="2" applyNumberFormat="1" applyFont="1" applyFill="1" applyBorder="1">
      <alignment vertical="center"/>
    </xf>
    <xf numFmtId="179" fontId="0" fillId="0" borderId="11" xfId="2" applyNumberFormat="1" applyFont="1" applyBorder="1">
      <alignment vertical="center"/>
    </xf>
    <xf numFmtId="180" fontId="0" fillId="0" borderId="11" xfId="0" applyNumberFormat="1" applyBorder="1">
      <alignment vertical="center"/>
    </xf>
    <xf numFmtId="180" fontId="0" fillId="0" borderId="11" xfId="2" applyNumberFormat="1" applyFont="1" applyBorder="1">
      <alignment vertical="center"/>
    </xf>
    <xf numFmtId="10" fontId="5" fillId="0" borderId="11" xfId="2" applyNumberFormat="1" applyFont="1" applyBorder="1">
      <alignment vertical="center"/>
    </xf>
    <xf numFmtId="179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38" fontId="0" fillId="2" borderId="14" xfId="1" applyFont="1" applyFill="1" applyBorder="1">
      <alignment vertical="center"/>
    </xf>
    <xf numFmtId="176" fontId="0" fillId="2" borderId="14" xfId="1" applyNumberFormat="1" applyFont="1" applyFill="1" applyBorder="1">
      <alignment vertical="center"/>
    </xf>
    <xf numFmtId="10" fontId="0" fillId="4" borderId="14" xfId="2" applyNumberFormat="1" applyFont="1" applyFill="1" applyBorder="1">
      <alignment vertical="center"/>
    </xf>
    <xf numFmtId="38" fontId="0" fillId="0" borderId="14" xfId="1" applyFont="1" applyBorder="1">
      <alignment vertical="center"/>
    </xf>
    <xf numFmtId="38" fontId="0" fillId="0" borderId="14" xfId="1" applyNumberFormat="1" applyFont="1" applyBorder="1">
      <alignment vertical="center"/>
    </xf>
    <xf numFmtId="38" fontId="0" fillId="0" borderId="15" xfId="1" applyFont="1" applyBorder="1">
      <alignment vertical="center"/>
    </xf>
    <xf numFmtId="38" fontId="0" fillId="2" borderId="14" xfId="1" applyNumberFormat="1" applyFont="1" applyFill="1" applyBorder="1">
      <alignment vertical="center"/>
    </xf>
    <xf numFmtId="10" fontId="0" fillId="2" borderId="14" xfId="2" applyNumberFormat="1" applyFont="1" applyFill="1" applyBorder="1">
      <alignment vertical="center"/>
    </xf>
    <xf numFmtId="38" fontId="0" fillId="4" borderId="14" xfId="1" applyFont="1" applyFill="1" applyBorder="1">
      <alignment vertical="center"/>
    </xf>
    <xf numFmtId="0" fontId="0" fillId="0" borderId="4" xfId="0" applyBorder="1">
      <alignment vertical="center"/>
    </xf>
    <xf numFmtId="177" fontId="0" fillId="0" borderId="0" xfId="0" applyNumberFormat="1" applyBorder="1">
      <alignment vertical="center"/>
    </xf>
    <xf numFmtId="0" fontId="4" fillId="5" borderId="11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10" fontId="2" fillId="0" borderId="0" xfId="0" applyNumberFormat="1" applyFont="1" applyBorder="1">
      <alignment vertical="center"/>
    </xf>
    <xf numFmtId="0" fontId="4" fillId="5" borderId="16" xfId="0" applyFont="1" applyFill="1" applyBorder="1" applyAlignment="1">
      <alignment vertical="center" wrapText="1"/>
    </xf>
    <xf numFmtId="0" fontId="0" fillId="0" borderId="16" xfId="0" applyBorder="1">
      <alignment vertical="center"/>
    </xf>
    <xf numFmtId="10" fontId="0" fillId="0" borderId="16" xfId="2" applyNumberFormat="1" applyFont="1" applyBorder="1">
      <alignment vertical="center"/>
    </xf>
    <xf numFmtId="10" fontId="0" fillId="0" borderId="16" xfId="0" applyNumberFormat="1" applyBorder="1">
      <alignment vertical="center"/>
    </xf>
    <xf numFmtId="177" fontId="0" fillId="2" borderId="16" xfId="2" applyNumberFormat="1" applyFont="1" applyFill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179" fontId="0" fillId="0" borderId="16" xfId="0" applyNumberForma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777722947192222E-2"/>
          <c:y val="1.1377730326082124E-2"/>
          <c:w val="0.97222227705280773"/>
          <c:h val="0.9886222696739178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利回り・資産配分計算シート!$F$23:$F$31</c:f>
              <c:strCache>
                <c:ptCount val="9"/>
                <c:pt idx="0">
                  <c:v>国内株式</c:v>
                </c:pt>
                <c:pt idx="1">
                  <c:v>国内国債</c:v>
                </c:pt>
                <c:pt idx="2">
                  <c:v>国内リート</c:v>
                </c:pt>
                <c:pt idx="3">
                  <c:v>海外先進国株式</c:v>
                </c:pt>
                <c:pt idx="4">
                  <c:v>海外先進国国債</c:v>
                </c:pt>
                <c:pt idx="5">
                  <c:v>海外先進国リート</c:v>
                </c:pt>
                <c:pt idx="6">
                  <c:v>海外新興国株式</c:v>
                </c:pt>
                <c:pt idx="7">
                  <c:v>海外新興国国債</c:v>
                </c:pt>
                <c:pt idx="8">
                  <c:v>現金</c:v>
                </c:pt>
              </c:strCache>
            </c:strRef>
          </c:cat>
          <c:val>
            <c:numRef>
              <c:f>利回り・資産配分計算シート!$G$23:$G$31</c:f>
              <c:numCache>
                <c:formatCode>0.0%</c:formatCode>
                <c:ptCount val="9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601843629078516E-2"/>
          <c:y val="8.3707025411061287E-2"/>
          <c:w val="0.96123226452416421"/>
          <c:h val="0.8796690324023398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'利回り・資産配分計算シート（記入例）'!$F$23:$F$31</c:f>
              <c:strCache>
                <c:ptCount val="9"/>
                <c:pt idx="0">
                  <c:v>国内株式</c:v>
                </c:pt>
                <c:pt idx="1">
                  <c:v>国内国債</c:v>
                </c:pt>
                <c:pt idx="2">
                  <c:v>国内リート</c:v>
                </c:pt>
                <c:pt idx="3">
                  <c:v>海外先進国株式</c:v>
                </c:pt>
                <c:pt idx="4">
                  <c:v>海外先進国国債</c:v>
                </c:pt>
                <c:pt idx="5">
                  <c:v>海外先進国リート</c:v>
                </c:pt>
                <c:pt idx="6">
                  <c:v>海外新興国株式</c:v>
                </c:pt>
                <c:pt idx="7">
                  <c:v>海外新興国国債</c:v>
                </c:pt>
                <c:pt idx="8">
                  <c:v>現金</c:v>
                </c:pt>
              </c:strCache>
            </c:strRef>
          </c:cat>
          <c:val>
            <c:numRef>
              <c:f>'利回り・資産配分計算シート（記入例）'!$G$23:$G$31</c:f>
              <c:numCache>
                <c:formatCode>0.0%</c:formatCode>
                <c:ptCount val="9"/>
                <c:pt idx="0">
                  <c:v>0.1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0.1</c:v>
                </c:pt>
                <c:pt idx="5">
                  <c:v>0.2</c:v>
                </c:pt>
                <c:pt idx="6">
                  <c:v>0.2</c:v>
                </c:pt>
                <c:pt idx="7">
                  <c:v>0.1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423862</xdr:colOff>
      <xdr:row>5</xdr:row>
      <xdr:rowOff>161925</xdr:rowOff>
    </xdr:from>
    <xdr:to>
      <xdr:col>7</xdr:col>
      <xdr:colOff>409575</xdr:colOff>
      <xdr:row>19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0</xdr:row>
      <xdr:rowOff>114299</xdr:rowOff>
    </xdr:from>
    <xdr:to>
      <xdr:col>14</xdr:col>
      <xdr:colOff>723900</xdr:colOff>
      <xdr:row>25</xdr:row>
      <xdr:rowOff>76200</xdr:rowOff>
    </xdr:to>
    <xdr:sp macro="" textlink="">
      <xdr:nvSpPr>
        <xdr:cNvPr id="2" name="正方形/長方形 1"/>
        <xdr:cNvSpPr/>
      </xdr:nvSpPr>
      <xdr:spPr>
        <a:xfrm>
          <a:off x="10039350" y="114299"/>
          <a:ext cx="8267700" cy="4324351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シートの使い方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■目標利回りを知る</a:t>
          </a:r>
          <a:endParaRPr kumimoji="1" lang="en-US" altLang="ja-JP" sz="1100"/>
        </a:p>
        <a:p>
          <a:pPr algn="l"/>
          <a:r>
            <a:rPr kumimoji="1" lang="ja-JP" altLang="en-US" sz="1100"/>
            <a:t>１．①に投資に回せる現在の余剰金を記入（例：</a:t>
          </a:r>
          <a:r>
            <a:rPr kumimoji="1" lang="en-US" altLang="ja-JP" sz="1100"/>
            <a:t>1,000,000</a:t>
          </a:r>
          <a:r>
            <a:rPr kumimoji="1" lang="ja-JP" altLang="en-US" sz="1100"/>
            <a:t>円）</a:t>
          </a:r>
          <a:endParaRPr kumimoji="1" lang="en-US" altLang="ja-JP" sz="1100"/>
        </a:p>
        <a:p>
          <a:pPr algn="l"/>
          <a:r>
            <a:rPr kumimoji="1" lang="ja-JP" altLang="en-US" sz="1100"/>
            <a:t>２．①に月額の積立予定金額を記入（例：</a:t>
          </a:r>
          <a:r>
            <a:rPr kumimoji="1" lang="en-US" altLang="ja-JP" sz="1100"/>
            <a:t>80,000</a:t>
          </a:r>
          <a:r>
            <a:rPr kumimoji="1" lang="ja-JP" altLang="en-US" sz="1100"/>
            <a:t>円）</a:t>
          </a:r>
          <a:endParaRPr kumimoji="1" lang="en-US" altLang="ja-JP" sz="1100"/>
        </a:p>
        <a:p>
          <a:pPr algn="l"/>
          <a:r>
            <a:rPr kumimoji="1" lang="ja-JP" altLang="en-US" sz="1100"/>
            <a:t>３．①に積立投資予定の期間を記入（例：</a:t>
          </a:r>
          <a:r>
            <a:rPr kumimoji="1" lang="en-US" altLang="ja-JP" sz="1100"/>
            <a:t>20</a:t>
          </a:r>
          <a:r>
            <a:rPr kumimoji="1" lang="ja-JP" altLang="en-US" sz="1100"/>
            <a:t>年）</a:t>
          </a:r>
          <a:endParaRPr kumimoji="1" lang="en-US" altLang="ja-JP" sz="1100"/>
        </a:p>
        <a:p>
          <a:pPr algn="l"/>
          <a:r>
            <a:rPr kumimoji="1" lang="ja-JP" altLang="en-US" sz="1100"/>
            <a:t>４．①に目標金額を記入（例：</a:t>
          </a:r>
          <a:r>
            <a:rPr kumimoji="1" lang="en-US" altLang="ja-JP" sz="1100"/>
            <a:t>40,000,000</a:t>
          </a:r>
          <a:r>
            <a:rPr kumimoji="1" lang="ja-JP" altLang="en-US" sz="1100"/>
            <a:t>円）</a:t>
          </a:r>
          <a:endParaRPr kumimoji="1" lang="en-US" altLang="ja-JP" sz="1100"/>
        </a:p>
        <a:p>
          <a:pPr algn="l"/>
          <a:r>
            <a:rPr kumimoji="1" lang="ja-JP" altLang="en-US" sz="1100"/>
            <a:t>５．</a:t>
          </a:r>
          <a:r>
            <a:rPr kumimoji="1" lang="en-US" altLang="ja-JP" sz="1100"/>
            <a:t>B6</a:t>
          </a:r>
          <a:r>
            <a:rPr kumimoji="1" lang="ja-JP" altLang="en-US" sz="1100"/>
            <a:t>に計算結果　（例：</a:t>
          </a:r>
          <a:r>
            <a:rPr kumimoji="1" lang="en-US" altLang="ja-JP" sz="1100"/>
            <a:t>5.95%</a:t>
          </a:r>
          <a:r>
            <a:rPr kumimoji="1" lang="ja-JP" altLang="en-US" sz="1100"/>
            <a:t>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■目標利回りとなる資産配分を考える</a:t>
          </a:r>
          <a:endParaRPr kumimoji="1" lang="en-US" altLang="ja-JP" sz="1100"/>
        </a:p>
        <a:p>
          <a:pPr algn="l"/>
          <a:r>
            <a:rPr kumimoji="1" lang="ja-JP" altLang="en-US" sz="1100"/>
            <a:t>１．②に投資に回せる現在の余剰金を記入（例：</a:t>
          </a:r>
          <a:r>
            <a:rPr kumimoji="1" lang="en-US" altLang="ja-JP" sz="1100"/>
            <a:t>2,000,000</a:t>
          </a:r>
          <a:r>
            <a:rPr kumimoji="1" lang="ja-JP" altLang="en-US" sz="1100"/>
            <a:t>円）</a:t>
          </a:r>
          <a:endParaRPr kumimoji="1" lang="en-US" altLang="ja-JP" sz="1100"/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に月額の積立予定金額を記入（例：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50,000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に積立投資予定の期間を記入（例：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に目標金額を記入（例：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40,000,000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５．②に目標利回りを記入（例：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6.2%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③の資産配分を入力、トータル比率が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100%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になり、④が目標利回りに近くなるように配分調整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７．③が目標利回りを期待できる理想の資産配分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（例：国内株</a:t>
          </a:r>
          <a:r>
            <a:rPr kumimoji="1" lang="en-US" altLang="ja-JP" sz="1100"/>
            <a:t>10%</a:t>
          </a:r>
          <a:r>
            <a:rPr kumimoji="1" lang="ja-JP" altLang="en-US" sz="1100"/>
            <a:t>、国内国債</a:t>
          </a:r>
          <a:r>
            <a:rPr kumimoji="1" lang="en-US" altLang="ja-JP" sz="1100"/>
            <a:t>5%</a:t>
          </a:r>
          <a:r>
            <a:rPr kumimoji="1" lang="ja-JP" altLang="en-US" sz="1100"/>
            <a:t>、国内リート</a:t>
          </a:r>
          <a:r>
            <a:rPr kumimoji="1" lang="en-US" altLang="ja-JP" sz="1100"/>
            <a:t>10%</a:t>
          </a:r>
          <a:r>
            <a:rPr kumimoji="1" lang="ja-JP" altLang="en-US" sz="1100"/>
            <a:t>、先進国株</a:t>
          </a:r>
          <a:r>
            <a:rPr kumimoji="1" lang="en-US" altLang="ja-JP" sz="1100"/>
            <a:t>15%</a:t>
          </a:r>
          <a:r>
            <a:rPr kumimoji="1" lang="ja-JP" altLang="en-US" sz="1100"/>
            <a:t>、先進国債券</a:t>
          </a:r>
          <a:r>
            <a:rPr kumimoji="1" lang="en-US" altLang="ja-JP" sz="1100"/>
            <a:t>10%</a:t>
          </a:r>
          <a:r>
            <a:rPr kumimoji="1" lang="ja-JP" altLang="en-US" sz="1100"/>
            <a:t>、先進国リート</a:t>
          </a:r>
          <a:r>
            <a:rPr kumimoji="1" lang="en-US" altLang="ja-JP" sz="1100"/>
            <a:t>20%</a:t>
          </a:r>
          <a:r>
            <a:rPr kumimoji="1" lang="ja-JP" altLang="en-US" sz="1100"/>
            <a:t>、新興国株</a:t>
          </a:r>
          <a:r>
            <a:rPr kumimoji="1" lang="en-US" altLang="ja-JP" sz="1100"/>
            <a:t>20%</a:t>
          </a:r>
          <a:r>
            <a:rPr kumimoji="1" lang="ja-JP" altLang="en-US" sz="1100"/>
            <a:t>、新興国国債</a:t>
          </a:r>
          <a:r>
            <a:rPr kumimoji="1" lang="en-US" altLang="ja-JP" sz="1100"/>
            <a:t>10%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■どれくらいのリターンが期待できるか</a:t>
          </a:r>
          <a:endParaRPr kumimoji="1" lang="en-US" altLang="ja-JP" sz="1100"/>
        </a:p>
        <a:p>
          <a:r>
            <a:rPr kumimoji="1" lang="ja-JP" altLang="en-US" sz="1100"/>
            <a:t>⑤に結果が表示されます。</a:t>
          </a:r>
          <a:endParaRPr kumimoji="1" lang="en-US" altLang="ja-JP" sz="1100"/>
        </a:p>
        <a:p>
          <a:r>
            <a:rPr kumimoji="1" lang="ja-JP" altLang="en-US" sz="1100"/>
            <a:t>損益上限：最大で得られるであろう投資収益</a:t>
          </a:r>
          <a:endParaRPr kumimoji="1" lang="en-US" altLang="ja-JP" sz="1100"/>
        </a:p>
        <a:p>
          <a:r>
            <a:rPr kumimoji="1" lang="ja-JP" altLang="en-US" sz="1100"/>
            <a:t>平均損益：おおよそ得られるであろう投資収益</a:t>
          </a:r>
          <a:endParaRPr kumimoji="1" lang="en-US" altLang="ja-JP" sz="1100"/>
        </a:p>
        <a:p>
          <a:r>
            <a:rPr kumimoji="1" lang="ja-JP" altLang="en-US" sz="1100"/>
            <a:t>損益下限：上手くいかなかったときの投資収益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328612</xdr:colOff>
      <xdr:row>6</xdr:row>
      <xdr:rowOff>57150</xdr:rowOff>
    </xdr:from>
    <xdr:to>
      <xdr:col>7</xdr:col>
      <xdr:colOff>771525</xdr:colOff>
      <xdr:row>18</xdr:row>
      <xdr:rowOff>114300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G1" workbookViewId="0">
      <selection activeCell="G23" sqref="G23:G31"/>
    </sheetView>
  </sheetViews>
  <sheetFormatPr defaultRowHeight="13.5" x14ac:dyDescent="0.15"/>
  <cols>
    <col min="1" max="1" width="27.125" customWidth="1"/>
    <col min="2" max="2" width="11.75" bestFit="1" customWidth="1"/>
    <col min="3" max="3" width="12.375" bestFit="1" customWidth="1"/>
    <col min="4" max="4" width="11" bestFit="1" customWidth="1"/>
    <col min="5" max="5" width="15.125" bestFit="1" customWidth="1"/>
    <col min="6" max="6" width="17.25" customWidth="1"/>
    <col min="7" max="7" width="16.75" customWidth="1"/>
    <col min="8" max="8" width="13" customWidth="1"/>
    <col min="9" max="9" width="29.75" customWidth="1"/>
    <col min="10" max="10" width="15.875" bestFit="1" customWidth="1"/>
    <col min="11" max="11" width="18" customWidth="1"/>
    <col min="12" max="12" width="19" bestFit="1" customWidth="1"/>
    <col min="13" max="13" width="12.25" customWidth="1"/>
    <col min="14" max="14" width="11.5" customWidth="1"/>
    <col min="15" max="15" width="15.625" bestFit="1" customWidth="1"/>
    <col min="16" max="16" width="13.625" customWidth="1"/>
    <col min="17" max="17" width="13" bestFit="1" customWidth="1"/>
    <col min="18" max="18" width="14.25" customWidth="1"/>
  </cols>
  <sheetData>
    <row r="1" spans="1:7" ht="14.25" thickBot="1" x14ac:dyDescent="0.2">
      <c r="B1" s="49" t="s">
        <v>41</v>
      </c>
      <c r="C1" s="50" t="s">
        <v>42</v>
      </c>
      <c r="F1" s="49" t="s">
        <v>52</v>
      </c>
    </row>
    <row r="2" spans="1:7" ht="14.25" thickBot="1" x14ac:dyDescent="0.2">
      <c r="A2" s="35"/>
      <c r="B2" s="36" t="s">
        <v>0</v>
      </c>
      <c r="C2" s="36" t="s">
        <v>1</v>
      </c>
      <c r="E2" s="46"/>
      <c r="F2" s="1" t="s">
        <v>2</v>
      </c>
      <c r="G2" s="2" t="s">
        <v>3</v>
      </c>
    </row>
    <row r="3" spans="1:7" ht="14.25" thickBot="1" x14ac:dyDescent="0.2">
      <c r="A3" s="3" t="s">
        <v>44</v>
      </c>
      <c r="B3" s="37"/>
      <c r="C3" s="37"/>
      <c r="E3" s="3" t="s">
        <v>4</v>
      </c>
      <c r="F3" s="4">
        <f>FV(Q34/12,C5*12,-C4,-C3)</f>
        <v>0</v>
      </c>
      <c r="G3" s="5">
        <f>F3-C8</f>
        <v>0</v>
      </c>
    </row>
    <row r="4" spans="1:7" ht="14.25" thickBot="1" x14ac:dyDescent="0.2">
      <c r="A4" s="3" t="s">
        <v>45</v>
      </c>
      <c r="B4" s="37"/>
      <c r="C4" s="43"/>
      <c r="E4" s="3" t="s">
        <v>5</v>
      </c>
      <c r="F4" s="4">
        <f>FV(N34/12,C5*12,-C4,-C3)</f>
        <v>0</v>
      </c>
      <c r="G4" s="5">
        <f>F4-C8</f>
        <v>0</v>
      </c>
    </row>
    <row r="5" spans="1:7" ht="14.25" thickBot="1" x14ac:dyDescent="0.2">
      <c r="A5" s="3" t="s">
        <v>6</v>
      </c>
      <c r="B5" s="38"/>
      <c r="C5" s="38"/>
      <c r="E5" s="6" t="s">
        <v>7</v>
      </c>
      <c r="F5" s="4">
        <f>FV(P34/12,C5*12,-C4,-C3)</f>
        <v>0</v>
      </c>
      <c r="G5" s="7">
        <f>F5-C8</f>
        <v>0</v>
      </c>
    </row>
    <row r="6" spans="1:7" x14ac:dyDescent="0.15">
      <c r="A6" s="3" t="s">
        <v>8</v>
      </c>
      <c r="B6" s="39" t="e">
        <f>RATE(B5*12,-B4,-B3,B7)*12</f>
        <v>#NUM!</v>
      </c>
      <c r="C6" s="44"/>
    </row>
    <row r="7" spans="1:7" x14ac:dyDescent="0.15">
      <c r="A7" s="3" t="s">
        <v>46</v>
      </c>
      <c r="B7" s="37"/>
      <c r="C7" s="40"/>
    </row>
    <row r="8" spans="1:7" x14ac:dyDescent="0.15">
      <c r="A8" s="3" t="s">
        <v>47</v>
      </c>
      <c r="B8" s="40">
        <f>B3+B4*B5*12</f>
        <v>0</v>
      </c>
      <c r="C8" s="40">
        <f>C3+C4*C5*12</f>
        <v>0</v>
      </c>
    </row>
    <row r="9" spans="1:7" x14ac:dyDescent="0.15">
      <c r="A9" s="3" t="s">
        <v>48</v>
      </c>
      <c r="B9" s="41">
        <f>B7</f>
        <v>0</v>
      </c>
      <c r="C9" s="45">
        <f>FV(C6/12,C5*12,-C4,-C3)</f>
        <v>0</v>
      </c>
    </row>
    <row r="10" spans="1:7" ht="14.25" thickBot="1" x14ac:dyDescent="0.2">
      <c r="A10" s="6" t="s">
        <v>49</v>
      </c>
      <c r="B10" s="42">
        <f>-(B8-B9)</f>
        <v>0</v>
      </c>
      <c r="C10" s="42">
        <f>-(C8-C9)</f>
        <v>0</v>
      </c>
    </row>
    <row r="11" spans="1:7" x14ac:dyDescent="0.15">
      <c r="A11" s="8"/>
      <c r="B11" s="9"/>
      <c r="C11" s="9"/>
    </row>
    <row r="21" spans="1:17" ht="14.25" thickBot="1" x14ac:dyDescent="0.2">
      <c r="G21" s="49" t="s">
        <v>43</v>
      </c>
    </row>
    <row r="22" spans="1:17" ht="14.25" thickBot="1" x14ac:dyDescent="0.2">
      <c r="A22" s="57" t="s">
        <v>40</v>
      </c>
      <c r="B22" s="58" t="s">
        <v>16</v>
      </c>
      <c r="C22" s="58" t="s">
        <v>17</v>
      </c>
      <c r="D22" s="58" t="s">
        <v>39</v>
      </c>
      <c r="E22" s="58" t="s">
        <v>18</v>
      </c>
      <c r="F22" s="58" t="s">
        <v>19</v>
      </c>
      <c r="G22" s="58" t="s">
        <v>20</v>
      </c>
      <c r="H22" s="58" t="s">
        <v>21</v>
      </c>
      <c r="I22" s="58" t="s">
        <v>9</v>
      </c>
      <c r="J22" s="58" t="s">
        <v>55</v>
      </c>
      <c r="K22" s="58" t="s">
        <v>54</v>
      </c>
      <c r="L22" s="58" t="s">
        <v>10</v>
      </c>
      <c r="M22" s="58" t="s">
        <v>11</v>
      </c>
      <c r="N22" s="58" t="s">
        <v>12</v>
      </c>
      <c r="O22" s="58" t="s">
        <v>13</v>
      </c>
      <c r="P22" s="58" t="s">
        <v>14</v>
      </c>
      <c r="Q22" s="59" t="s">
        <v>15</v>
      </c>
    </row>
    <row r="23" spans="1:17" x14ac:dyDescent="0.15">
      <c r="A23" s="52"/>
      <c r="B23" s="53">
        <v>0</v>
      </c>
      <c r="C23" s="54">
        <v>0</v>
      </c>
      <c r="D23" s="55">
        <v>0</v>
      </c>
      <c r="E23" s="55">
        <v>0</v>
      </c>
      <c r="F23" s="53" t="s">
        <v>22</v>
      </c>
      <c r="G23" s="56">
        <v>0.2</v>
      </c>
      <c r="H23">
        <f t="shared" ref="H23:H31" si="0">G23*$H$32</f>
        <v>0</v>
      </c>
      <c r="I23" s="53" t="s">
        <v>53</v>
      </c>
      <c r="J23" s="54">
        <v>3.2000000000000001E-2</v>
      </c>
      <c r="K23" s="54">
        <v>0.17799999999999999</v>
      </c>
      <c r="L23" s="60">
        <f>J23-K23*2</f>
        <v>-0.32399999999999995</v>
      </c>
      <c r="M23" s="60">
        <f>J23+K23*2</f>
        <v>0.38800000000000001</v>
      </c>
      <c r="N23" s="55">
        <f>G23*J23</f>
        <v>6.4000000000000003E-3</v>
      </c>
      <c r="O23" s="55">
        <f>G23*K23</f>
        <v>3.56E-2</v>
      </c>
      <c r="P23" s="55">
        <f>N23-O23*2</f>
        <v>-6.4799999999999996E-2</v>
      </c>
      <c r="Q23" s="55">
        <f>N23+O23*2</f>
        <v>7.7600000000000002E-2</v>
      </c>
    </row>
    <row r="24" spans="1:17" x14ac:dyDescent="0.15">
      <c r="A24" s="48"/>
      <c r="B24" s="26">
        <v>0</v>
      </c>
      <c r="C24" s="27">
        <v>0</v>
      </c>
      <c r="D24" s="30">
        <v>0</v>
      </c>
      <c r="E24" s="27">
        <v>0</v>
      </c>
      <c r="F24" s="26" t="s">
        <v>24</v>
      </c>
      <c r="G24" s="29">
        <v>0.1</v>
      </c>
      <c r="H24">
        <f t="shared" si="0"/>
        <v>0</v>
      </c>
      <c r="I24" s="26" t="s">
        <v>23</v>
      </c>
      <c r="J24" s="27">
        <v>0.02</v>
      </c>
      <c r="K24" s="27">
        <v>2.3E-2</v>
      </c>
      <c r="L24" s="28">
        <f>J24-K24*2</f>
        <v>-2.5999999999999999E-2</v>
      </c>
      <c r="M24" s="28">
        <f>J24+K24*2</f>
        <v>6.6000000000000003E-2</v>
      </c>
      <c r="N24" s="28">
        <f t="shared" ref="N24:N31" si="1">G24*J24</f>
        <v>2E-3</v>
      </c>
      <c r="O24" s="28">
        <f>G24*K24</f>
        <v>2.3E-3</v>
      </c>
      <c r="P24" s="28">
        <f>N24-O24*2</f>
        <v>-2.5999999999999999E-3</v>
      </c>
      <c r="Q24" s="28">
        <f>N24+O24*2</f>
        <v>6.6E-3</v>
      </c>
    </row>
    <row r="25" spans="1:17" x14ac:dyDescent="0.15">
      <c r="A25" s="48"/>
      <c r="B25" s="26">
        <v>0</v>
      </c>
      <c r="C25" s="27">
        <v>0</v>
      </c>
      <c r="D25" s="31">
        <v>0</v>
      </c>
      <c r="E25" s="28">
        <v>0</v>
      </c>
      <c r="F25" s="26" t="s">
        <v>50</v>
      </c>
      <c r="G25" s="29">
        <v>0.1</v>
      </c>
      <c r="H25">
        <f t="shared" si="0"/>
        <v>0</v>
      </c>
      <c r="I25" s="26" t="s">
        <v>25</v>
      </c>
      <c r="J25" s="27">
        <v>2.9000000000000001E-2</v>
      </c>
      <c r="K25" s="27">
        <v>0.20399999999999999</v>
      </c>
      <c r="L25" s="28">
        <f t="shared" ref="L25:L31" si="2">J25-K25*2</f>
        <v>-0.37899999999999995</v>
      </c>
      <c r="M25" s="28">
        <f t="shared" ref="M25:M31" si="3">J25+K25*2</f>
        <v>0.437</v>
      </c>
      <c r="N25" s="28">
        <f t="shared" si="1"/>
        <v>2.9000000000000002E-3</v>
      </c>
      <c r="O25" s="28">
        <f t="shared" ref="O25:O31" si="4">G25*K25</f>
        <v>2.0400000000000001E-2</v>
      </c>
      <c r="P25" s="28">
        <f t="shared" ref="P25:P31" si="5">N25-O25*2</f>
        <v>-3.7900000000000003E-2</v>
      </c>
      <c r="Q25" s="28">
        <f t="shared" ref="Q25:Q31" si="6">N25+O25*2</f>
        <v>4.3700000000000003E-2</v>
      </c>
    </row>
    <row r="26" spans="1:17" x14ac:dyDescent="0.15">
      <c r="A26" s="48"/>
      <c r="B26" s="26">
        <v>0</v>
      </c>
      <c r="C26" s="27">
        <v>0</v>
      </c>
      <c r="D26" s="30">
        <v>0</v>
      </c>
      <c r="E26" s="27">
        <v>0</v>
      </c>
      <c r="F26" s="26" t="s">
        <v>26</v>
      </c>
      <c r="G26" s="29">
        <v>0.1</v>
      </c>
      <c r="H26">
        <f t="shared" si="0"/>
        <v>0</v>
      </c>
      <c r="I26" s="26" t="s">
        <v>27</v>
      </c>
      <c r="J26" s="27">
        <v>6.6000000000000003E-2</v>
      </c>
      <c r="K26" s="27">
        <v>0.192</v>
      </c>
      <c r="L26" s="28">
        <f t="shared" si="2"/>
        <v>-0.318</v>
      </c>
      <c r="M26" s="28">
        <f t="shared" si="3"/>
        <v>0.45</v>
      </c>
      <c r="N26" s="28">
        <f t="shared" si="1"/>
        <v>6.6000000000000008E-3</v>
      </c>
      <c r="O26" s="28">
        <f t="shared" si="4"/>
        <v>1.9200000000000002E-2</v>
      </c>
      <c r="P26" s="28">
        <f t="shared" si="5"/>
        <v>-3.1800000000000002E-2</v>
      </c>
      <c r="Q26" s="28">
        <f t="shared" si="6"/>
        <v>4.5000000000000005E-2</v>
      </c>
    </row>
    <row r="27" spans="1:17" x14ac:dyDescent="0.15">
      <c r="A27" s="48"/>
      <c r="B27" s="26">
        <v>0</v>
      </c>
      <c r="C27" s="27">
        <v>0</v>
      </c>
      <c r="D27" s="32">
        <v>0</v>
      </c>
      <c r="E27" s="28">
        <v>0</v>
      </c>
      <c r="F27" s="26" t="s">
        <v>28</v>
      </c>
      <c r="G27" s="29">
        <v>0.1</v>
      </c>
      <c r="H27">
        <f t="shared" si="0"/>
        <v>0</v>
      </c>
      <c r="I27" s="26" t="s">
        <v>29</v>
      </c>
      <c r="J27" s="27">
        <v>4.8000000000000001E-2</v>
      </c>
      <c r="K27" s="27">
        <v>0.106</v>
      </c>
      <c r="L27" s="28">
        <f t="shared" si="2"/>
        <v>-0.16399999999999998</v>
      </c>
      <c r="M27" s="28">
        <f t="shared" si="3"/>
        <v>0.26</v>
      </c>
      <c r="N27" s="28">
        <f t="shared" si="1"/>
        <v>4.8000000000000004E-3</v>
      </c>
      <c r="O27" s="28">
        <f t="shared" si="4"/>
        <v>1.06E-2</v>
      </c>
      <c r="P27" s="28">
        <f t="shared" si="5"/>
        <v>-1.6399999999999998E-2</v>
      </c>
      <c r="Q27" s="28">
        <f t="shared" si="6"/>
        <v>2.6000000000000002E-2</v>
      </c>
    </row>
    <row r="28" spans="1:17" x14ac:dyDescent="0.15">
      <c r="A28" s="48"/>
      <c r="B28" s="26">
        <v>0</v>
      </c>
      <c r="C28" s="27">
        <v>0</v>
      </c>
      <c r="D28" s="30">
        <v>0</v>
      </c>
      <c r="E28" s="27">
        <v>0</v>
      </c>
      <c r="F28" s="26" t="s">
        <v>30</v>
      </c>
      <c r="G28" s="29">
        <v>0.1</v>
      </c>
      <c r="H28">
        <f t="shared" si="0"/>
        <v>0</v>
      </c>
      <c r="I28" s="26" t="s">
        <v>31</v>
      </c>
      <c r="J28" s="27">
        <v>8.5000000000000006E-2</v>
      </c>
      <c r="K28" s="27">
        <v>0.20399999999999999</v>
      </c>
      <c r="L28" s="28">
        <f t="shared" si="2"/>
        <v>-0.32299999999999995</v>
      </c>
      <c r="M28" s="28">
        <f t="shared" si="3"/>
        <v>0.49299999999999999</v>
      </c>
      <c r="N28" s="28">
        <f t="shared" si="1"/>
        <v>8.5000000000000006E-3</v>
      </c>
      <c r="O28" s="28">
        <f t="shared" si="4"/>
        <v>2.0400000000000001E-2</v>
      </c>
      <c r="P28" s="28">
        <f t="shared" si="5"/>
        <v>-3.2300000000000002E-2</v>
      </c>
      <c r="Q28" s="28">
        <f t="shared" si="6"/>
        <v>4.9300000000000004E-2</v>
      </c>
    </row>
    <row r="29" spans="1:17" x14ac:dyDescent="0.15">
      <c r="A29" s="48"/>
      <c r="B29" s="26">
        <v>0</v>
      </c>
      <c r="C29" s="27">
        <v>0</v>
      </c>
      <c r="D29" s="30">
        <v>0</v>
      </c>
      <c r="E29" s="27">
        <v>0</v>
      </c>
      <c r="F29" s="26" t="s">
        <v>32</v>
      </c>
      <c r="G29" s="29">
        <v>0.1</v>
      </c>
      <c r="H29">
        <f t="shared" si="0"/>
        <v>0</v>
      </c>
      <c r="I29" s="26" t="s">
        <v>33</v>
      </c>
      <c r="J29" s="27">
        <v>7.4999999999999997E-2</v>
      </c>
      <c r="K29" s="27">
        <v>0.254</v>
      </c>
      <c r="L29" s="28">
        <f t="shared" si="2"/>
        <v>-0.433</v>
      </c>
      <c r="M29" s="28">
        <f t="shared" si="3"/>
        <v>0.58299999999999996</v>
      </c>
      <c r="N29" s="28">
        <f t="shared" si="1"/>
        <v>7.4999999999999997E-3</v>
      </c>
      <c r="O29" s="28">
        <f t="shared" si="4"/>
        <v>2.5400000000000002E-2</v>
      </c>
      <c r="P29" s="28">
        <f t="shared" si="5"/>
        <v>-4.3300000000000005E-2</v>
      </c>
      <c r="Q29" s="28">
        <f t="shared" si="6"/>
        <v>5.8300000000000005E-2</v>
      </c>
    </row>
    <row r="30" spans="1:17" x14ac:dyDescent="0.15">
      <c r="A30" s="48"/>
      <c r="B30" s="26">
        <v>0</v>
      </c>
      <c r="C30" s="33">
        <v>0</v>
      </c>
      <c r="D30" s="32">
        <v>0</v>
      </c>
      <c r="E30" s="27">
        <v>0</v>
      </c>
      <c r="F30" s="26" t="s">
        <v>34</v>
      </c>
      <c r="G30" s="29">
        <v>0.1</v>
      </c>
      <c r="H30">
        <f t="shared" si="0"/>
        <v>0</v>
      </c>
      <c r="I30" s="26" t="s">
        <v>35</v>
      </c>
      <c r="J30" s="27">
        <v>8.5999999999999993E-2</v>
      </c>
      <c r="K30" s="27">
        <v>0.15</v>
      </c>
      <c r="L30" s="28">
        <f t="shared" si="2"/>
        <v>-0.214</v>
      </c>
      <c r="M30" s="28">
        <f t="shared" si="3"/>
        <v>0.38600000000000001</v>
      </c>
      <c r="N30" s="28">
        <f t="shared" si="1"/>
        <v>8.6E-3</v>
      </c>
      <c r="O30" s="28">
        <f t="shared" si="4"/>
        <v>1.4999999999999999E-2</v>
      </c>
      <c r="P30" s="28">
        <f t="shared" si="5"/>
        <v>-2.1399999999999999E-2</v>
      </c>
      <c r="Q30" s="28">
        <f t="shared" si="6"/>
        <v>3.8599999999999995E-2</v>
      </c>
    </row>
    <row r="31" spans="1:17" x14ac:dyDescent="0.15">
      <c r="A31" s="25"/>
      <c r="B31" s="26"/>
      <c r="C31" s="27"/>
      <c r="D31" s="30"/>
      <c r="E31" s="27"/>
      <c r="F31" s="26" t="s">
        <v>36</v>
      </c>
      <c r="G31" s="29">
        <v>0.1</v>
      </c>
      <c r="H31">
        <f t="shared" si="0"/>
        <v>0</v>
      </c>
      <c r="I31" s="26"/>
      <c r="J31" s="27">
        <v>1E-3</v>
      </c>
      <c r="K31" s="27">
        <v>0</v>
      </c>
      <c r="L31" s="28">
        <f t="shared" si="2"/>
        <v>1E-3</v>
      </c>
      <c r="M31" s="28">
        <f t="shared" si="3"/>
        <v>1E-3</v>
      </c>
      <c r="N31" s="34">
        <f t="shared" si="1"/>
        <v>1E-4</v>
      </c>
      <c r="O31" s="28">
        <f t="shared" si="4"/>
        <v>0</v>
      </c>
      <c r="P31" s="28">
        <f t="shared" si="5"/>
        <v>1E-4</v>
      </c>
      <c r="Q31" s="28">
        <f t="shared" si="6"/>
        <v>1E-4</v>
      </c>
    </row>
    <row r="32" spans="1:17" x14ac:dyDescent="0.15">
      <c r="A32" s="17"/>
      <c r="B32" s="8"/>
      <c r="C32" s="18"/>
      <c r="D32" s="8"/>
      <c r="E32" s="8"/>
      <c r="F32" s="8"/>
      <c r="G32" s="47">
        <f>SUM(G23:G31)</f>
        <v>0.99999999999999989</v>
      </c>
      <c r="H32" s="9">
        <f>C4</f>
        <v>0</v>
      </c>
      <c r="I32" s="8">
        <f>SUM(H23:H31)</f>
        <v>0</v>
      </c>
      <c r="J32" s="8"/>
      <c r="K32" s="18"/>
      <c r="L32" s="18"/>
      <c r="M32" s="8"/>
      <c r="N32" s="8"/>
      <c r="O32" s="19"/>
      <c r="P32" s="19"/>
      <c r="Q32" s="19"/>
    </row>
    <row r="33" spans="1:17" ht="14.25" thickBot="1" x14ac:dyDescent="0.2">
      <c r="A33" s="20"/>
      <c r="B33" s="8"/>
      <c r="C33" s="8"/>
      <c r="D33" s="18"/>
      <c r="E33" s="8"/>
      <c r="F33" s="8"/>
      <c r="G33" s="18"/>
      <c r="H33" s="8"/>
      <c r="I33" s="8"/>
      <c r="J33" s="8"/>
      <c r="K33" s="18"/>
      <c r="L33" s="18"/>
      <c r="M33" s="8"/>
      <c r="N33" s="51" t="s">
        <v>51</v>
      </c>
      <c r="O33" s="51"/>
      <c r="P33" s="19"/>
      <c r="Q33" s="19"/>
    </row>
    <row r="34" spans="1:17" ht="14.25" thickBot="1" x14ac:dyDescent="0.2">
      <c r="A34" s="21"/>
      <c r="B34" s="22" t="s">
        <v>37</v>
      </c>
      <c r="C34" s="22"/>
      <c r="D34" s="23"/>
      <c r="E34" s="22"/>
      <c r="F34" s="22"/>
      <c r="G34" s="23"/>
      <c r="H34" s="22" t="s">
        <v>38</v>
      </c>
      <c r="I34" s="22"/>
      <c r="J34" s="23">
        <f>AVERAGE(J23:J31)</f>
        <v>4.9111111111111119E-2</v>
      </c>
      <c r="K34" s="23">
        <f>AVERAGE(L23:L32)</f>
        <v>-0.24222222222222223</v>
      </c>
      <c r="L34" s="24">
        <f>AVERAGE(L23:L31)</f>
        <v>-0.24222222222222223</v>
      </c>
      <c r="M34" s="24">
        <f>AVERAGE(M23:M31)</f>
        <v>0.34044444444444438</v>
      </c>
      <c r="N34" s="14">
        <f>SUM(N23:N31)</f>
        <v>4.7400000000000012E-2</v>
      </c>
      <c r="O34" s="15">
        <f>SUM(P23:P33)</f>
        <v>-0.25040000000000001</v>
      </c>
      <c r="P34" s="15">
        <f>SUM(P23:P31)</f>
        <v>-0.25040000000000001</v>
      </c>
      <c r="Q34" s="16">
        <f>SUM(Q23:Q31)</f>
        <v>0.34520000000000006</v>
      </c>
    </row>
    <row r="35" spans="1:17" x14ac:dyDescent="0.15">
      <c r="A35" s="13"/>
      <c r="D35" s="10"/>
      <c r="G35" s="10"/>
      <c r="I35" s="12"/>
      <c r="J35" s="12"/>
      <c r="K35" s="10"/>
      <c r="L35" s="10"/>
      <c r="Q35" s="11"/>
    </row>
    <row r="36" spans="1:17" x14ac:dyDescent="0.15">
      <c r="A36" s="13"/>
      <c r="D36" s="10"/>
      <c r="G36" s="10"/>
    </row>
    <row r="37" spans="1:17" x14ac:dyDescent="0.15">
      <c r="A37" s="13"/>
      <c r="D37" s="10"/>
      <c r="G37" s="10"/>
    </row>
    <row r="38" spans="1:17" x14ac:dyDescent="0.15">
      <c r="A38" s="13"/>
      <c r="D38" s="10"/>
      <c r="G38" s="10"/>
    </row>
    <row r="39" spans="1:17" x14ac:dyDescent="0.15">
      <c r="A39" s="13"/>
      <c r="D39" s="10"/>
      <c r="G39" s="10"/>
    </row>
    <row r="40" spans="1:17" x14ac:dyDescent="0.15">
      <c r="A40" s="13"/>
      <c r="D40" s="10"/>
      <c r="G40" s="10"/>
    </row>
    <row r="41" spans="1:17" x14ac:dyDescent="0.15">
      <c r="A41" s="13"/>
      <c r="D41" s="10"/>
      <c r="G41" s="10"/>
    </row>
    <row r="42" spans="1:17" x14ac:dyDescent="0.15">
      <c r="A42" s="13"/>
      <c r="D42" s="10"/>
      <c r="G42" s="10"/>
    </row>
    <row r="43" spans="1:17" x14ac:dyDescent="0.15">
      <c r="A43" s="13"/>
      <c r="D43" s="10"/>
      <c r="G43" s="10"/>
    </row>
  </sheetData>
  <phoneticPr fontId="3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/>
  </sheetViews>
  <sheetFormatPr defaultRowHeight="13.5" x14ac:dyDescent="0.15"/>
  <cols>
    <col min="1" max="1" width="27.125" customWidth="1"/>
    <col min="2" max="2" width="11.75" bestFit="1" customWidth="1"/>
    <col min="3" max="3" width="12.375" bestFit="1" customWidth="1"/>
    <col min="4" max="4" width="11" bestFit="1" customWidth="1"/>
    <col min="5" max="5" width="15.125" bestFit="1" customWidth="1"/>
    <col min="6" max="6" width="17.25" customWidth="1"/>
    <col min="7" max="7" width="16.75" customWidth="1"/>
    <col min="8" max="8" width="13" customWidth="1"/>
    <col min="9" max="9" width="29.75" customWidth="1"/>
    <col min="10" max="10" width="15.875" bestFit="1" customWidth="1"/>
    <col min="11" max="11" width="18" customWidth="1"/>
    <col min="12" max="12" width="19" bestFit="1" customWidth="1"/>
    <col min="13" max="13" width="12.25" customWidth="1"/>
    <col min="14" max="14" width="11.5" customWidth="1"/>
    <col min="15" max="15" width="15.625" bestFit="1" customWidth="1"/>
    <col min="16" max="16" width="13.625" customWidth="1"/>
    <col min="17" max="17" width="13" bestFit="1" customWidth="1"/>
    <col min="18" max="19" width="14.25" customWidth="1"/>
  </cols>
  <sheetData>
    <row r="1" spans="1:7" ht="14.25" thickBot="1" x14ac:dyDescent="0.2">
      <c r="B1" s="49" t="s">
        <v>41</v>
      </c>
      <c r="C1" s="49" t="s">
        <v>42</v>
      </c>
      <c r="F1" s="49" t="s">
        <v>52</v>
      </c>
    </row>
    <row r="2" spans="1:7" ht="14.25" thickBot="1" x14ac:dyDescent="0.2">
      <c r="A2" s="35"/>
      <c r="B2" s="36" t="s">
        <v>0</v>
      </c>
      <c r="C2" s="36" t="s">
        <v>1</v>
      </c>
      <c r="E2" s="46"/>
      <c r="F2" s="1" t="s">
        <v>2</v>
      </c>
      <c r="G2" s="2" t="s">
        <v>3</v>
      </c>
    </row>
    <row r="3" spans="1:7" ht="14.25" thickBot="1" x14ac:dyDescent="0.2">
      <c r="A3" s="3" t="s">
        <v>44</v>
      </c>
      <c r="B3" s="37">
        <v>1000000</v>
      </c>
      <c r="C3" s="37">
        <v>2000000</v>
      </c>
      <c r="E3" s="3" t="s">
        <v>4</v>
      </c>
      <c r="F3" s="4">
        <f>FV(R34/12,C5*12,-C4,-C3)</f>
        <v>17000000</v>
      </c>
      <c r="G3" s="5">
        <f>F3-C8</f>
        <v>0</v>
      </c>
    </row>
    <row r="4" spans="1:7" ht="14.25" thickBot="1" x14ac:dyDescent="0.2">
      <c r="A4" s="3" t="s">
        <v>45</v>
      </c>
      <c r="B4" s="37">
        <v>80000</v>
      </c>
      <c r="C4" s="43">
        <v>50000</v>
      </c>
      <c r="E4" s="3" t="s">
        <v>5</v>
      </c>
      <c r="F4" s="4">
        <f>FV(O34/12,C5*12,-C4,-C3)</f>
        <v>1946178.2218498741</v>
      </c>
      <c r="G4" s="5">
        <f>F4-C8</f>
        <v>-15053821.778150126</v>
      </c>
    </row>
    <row r="5" spans="1:7" ht="14.25" thickBot="1" x14ac:dyDescent="0.2">
      <c r="A5" s="3" t="s">
        <v>6</v>
      </c>
      <c r="B5" s="38">
        <v>20</v>
      </c>
      <c r="C5" s="38">
        <v>25</v>
      </c>
      <c r="E5" s="6" t="s">
        <v>7</v>
      </c>
      <c r="F5" s="4">
        <f>FV(Q34/12,C5*12,-C4,-C3)</f>
        <v>140946716405.28302</v>
      </c>
      <c r="G5" s="7">
        <f>F5-C8</f>
        <v>140929716405.28302</v>
      </c>
    </row>
    <row r="6" spans="1:7" x14ac:dyDescent="0.15">
      <c r="A6" s="3" t="s">
        <v>8</v>
      </c>
      <c r="B6" s="39">
        <f>RATE(B5*12,-B4,-B3,B7)*12</f>
        <v>5.9454957566967198E-2</v>
      </c>
      <c r="C6" s="44">
        <v>6.2E-2</v>
      </c>
    </row>
    <row r="7" spans="1:7" x14ac:dyDescent="0.15">
      <c r="A7" s="3" t="s">
        <v>46</v>
      </c>
      <c r="B7" s="37">
        <v>40000000</v>
      </c>
      <c r="C7" s="40"/>
    </row>
    <row r="8" spans="1:7" x14ac:dyDescent="0.15">
      <c r="A8" s="3" t="s">
        <v>47</v>
      </c>
      <c r="B8" s="40">
        <f>B3+B4*B5*12</f>
        <v>20200000</v>
      </c>
      <c r="C8" s="40">
        <f>C3+C4*C5*12</f>
        <v>17000000</v>
      </c>
    </row>
    <row r="9" spans="1:7" x14ac:dyDescent="0.15">
      <c r="A9" s="3" t="s">
        <v>48</v>
      </c>
      <c r="B9" s="41">
        <f>B7</f>
        <v>40000000</v>
      </c>
      <c r="C9" s="45">
        <f>FV(C6/12,C5*12,-C4,-C3)</f>
        <v>45121286.592696175</v>
      </c>
    </row>
    <row r="10" spans="1:7" ht="14.25" thickBot="1" x14ac:dyDescent="0.2">
      <c r="A10" s="6" t="s">
        <v>49</v>
      </c>
      <c r="B10" s="42">
        <f>-(B8-B9)</f>
        <v>19800000</v>
      </c>
      <c r="C10" s="42">
        <f>-(C8-C9)</f>
        <v>28121286.592696175</v>
      </c>
    </row>
    <row r="11" spans="1:7" x14ac:dyDescent="0.15">
      <c r="A11" s="8"/>
      <c r="B11" s="9"/>
      <c r="C11" s="9"/>
    </row>
    <row r="21" spans="1:17" ht="14.25" thickBot="1" x14ac:dyDescent="0.2">
      <c r="G21" s="49" t="s">
        <v>43</v>
      </c>
    </row>
    <row r="22" spans="1:17" ht="14.25" thickBot="1" x14ac:dyDescent="0.2">
      <c r="A22" s="57" t="s">
        <v>40</v>
      </c>
      <c r="B22" s="58" t="s">
        <v>16</v>
      </c>
      <c r="C22" s="58" t="s">
        <v>17</v>
      </c>
      <c r="D22" s="58" t="s">
        <v>39</v>
      </c>
      <c r="E22" s="58" t="s">
        <v>18</v>
      </c>
      <c r="F22" s="58" t="s">
        <v>19</v>
      </c>
      <c r="G22" s="58" t="s">
        <v>20</v>
      </c>
      <c r="H22" s="58" t="s">
        <v>21</v>
      </c>
      <c r="I22" s="58" t="s">
        <v>9</v>
      </c>
      <c r="J22" s="58" t="s">
        <v>55</v>
      </c>
      <c r="K22" s="58" t="s">
        <v>54</v>
      </c>
      <c r="L22" s="58" t="s">
        <v>10</v>
      </c>
      <c r="M22" s="58" t="s">
        <v>11</v>
      </c>
      <c r="N22" s="58" t="s">
        <v>12</v>
      </c>
      <c r="O22" s="58" t="s">
        <v>13</v>
      </c>
      <c r="P22" s="58" t="s">
        <v>14</v>
      </c>
      <c r="Q22" s="59" t="s">
        <v>15</v>
      </c>
    </row>
    <row r="23" spans="1:17" x14ac:dyDescent="0.15">
      <c r="A23" s="52"/>
      <c r="B23" s="53">
        <v>0</v>
      </c>
      <c r="C23" s="54">
        <v>0</v>
      </c>
      <c r="D23" s="55">
        <v>0</v>
      </c>
      <c r="E23" s="55">
        <v>0</v>
      </c>
      <c r="F23" s="53" t="s">
        <v>22</v>
      </c>
      <c r="G23" s="56">
        <v>0.1</v>
      </c>
      <c r="H23">
        <f t="shared" ref="H23:H31" si="0">G23*$H$32</f>
        <v>5000</v>
      </c>
      <c r="I23" s="53" t="s">
        <v>53</v>
      </c>
      <c r="J23" s="54">
        <v>3.2000000000000001E-2</v>
      </c>
      <c r="K23" s="54">
        <v>0.17799999999999999</v>
      </c>
      <c r="L23" s="60">
        <f>J23-K23*2</f>
        <v>-0.32399999999999995</v>
      </c>
      <c r="M23" s="60">
        <f>J23+K23*2</f>
        <v>0.38800000000000001</v>
      </c>
      <c r="N23" s="55">
        <f>G23*J23</f>
        <v>3.2000000000000002E-3</v>
      </c>
      <c r="O23" s="55">
        <f>G23*K23</f>
        <v>1.78E-2</v>
      </c>
      <c r="P23" s="55">
        <f>N23-O23*2</f>
        <v>-3.2399999999999998E-2</v>
      </c>
      <c r="Q23" s="55">
        <f>N23+O23*2</f>
        <v>3.8800000000000001E-2</v>
      </c>
    </row>
    <row r="24" spans="1:17" x14ac:dyDescent="0.15">
      <c r="A24" s="48"/>
      <c r="B24" s="26">
        <v>0</v>
      </c>
      <c r="C24" s="27">
        <v>0</v>
      </c>
      <c r="D24" s="30">
        <v>0</v>
      </c>
      <c r="E24" s="27">
        <v>0</v>
      </c>
      <c r="F24" s="26" t="s">
        <v>24</v>
      </c>
      <c r="G24" s="29">
        <v>0.05</v>
      </c>
      <c r="H24">
        <f>G24*$H$32</f>
        <v>2500</v>
      </c>
      <c r="I24" s="26" t="s">
        <v>23</v>
      </c>
      <c r="J24" s="27">
        <v>0.02</v>
      </c>
      <c r="K24" s="27">
        <v>2.3E-2</v>
      </c>
      <c r="L24" s="28">
        <f>J24-K24*2</f>
        <v>-2.5999999999999999E-2</v>
      </c>
      <c r="M24" s="28">
        <f>J24+K24*2</f>
        <v>6.6000000000000003E-2</v>
      </c>
      <c r="N24" s="28">
        <f t="shared" ref="N24:N31" si="1">G24*J24</f>
        <v>1E-3</v>
      </c>
      <c r="O24" s="28">
        <f>G24*K24</f>
        <v>1.15E-3</v>
      </c>
      <c r="P24" s="28">
        <f>N24-O24*2</f>
        <v>-1.2999999999999999E-3</v>
      </c>
      <c r="Q24" s="28">
        <f>N24+O24*2</f>
        <v>3.3E-3</v>
      </c>
    </row>
    <row r="25" spans="1:17" x14ac:dyDescent="0.15">
      <c r="A25" s="48"/>
      <c r="B25" s="26">
        <v>0</v>
      </c>
      <c r="C25" s="27">
        <v>0</v>
      </c>
      <c r="D25" s="31">
        <v>0</v>
      </c>
      <c r="E25" s="28">
        <v>0</v>
      </c>
      <c r="F25" s="26" t="s">
        <v>50</v>
      </c>
      <c r="G25" s="29">
        <v>0.1</v>
      </c>
      <c r="H25">
        <f t="shared" si="0"/>
        <v>5000</v>
      </c>
      <c r="I25" s="26" t="s">
        <v>25</v>
      </c>
      <c r="J25" s="27">
        <v>2.9000000000000001E-2</v>
      </c>
      <c r="K25" s="27">
        <v>0.20399999999999999</v>
      </c>
      <c r="L25" s="28">
        <f t="shared" ref="L25:L31" si="2">J25-K25*2</f>
        <v>-0.37899999999999995</v>
      </c>
      <c r="M25" s="28">
        <f t="shared" ref="M25:M31" si="3">J25+K25*2</f>
        <v>0.437</v>
      </c>
      <c r="N25" s="28">
        <f t="shared" si="1"/>
        <v>2.9000000000000002E-3</v>
      </c>
      <c r="O25" s="28">
        <f t="shared" ref="O25:O31" si="4">G25*K25</f>
        <v>2.0400000000000001E-2</v>
      </c>
      <c r="P25" s="28">
        <f t="shared" ref="P25:P31" si="5">N25-O25*2</f>
        <v>-3.7900000000000003E-2</v>
      </c>
      <c r="Q25" s="28">
        <f t="shared" ref="Q25:Q31" si="6">N25+O25*2</f>
        <v>4.3700000000000003E-2</v>
      </c>
    </row>
    <row r="26" spans="1:17" x14ac:dyDescent="0.15">
      <c r="A26" s="48"/>
      <c r="B26" s="26">
        <v>0</v>
      </c>
      <c r="C26" s="27">
        <v>0</v>
      </c>
      <c r="D26" s="30">
        <v>0</v>
      </c>
      <c r="E26" s="27">
        <v>0</v>
      </c>
      <c r="F26" s="26" t="s">
        <v>26</v>
      </c>
      <c r="G26" s="29">
        <v>0.15</v>
      </c>
      <c r="H26">
        <f t="shared" si="0"/>
        <v>7500</v>
      </c>
      <c r="I26" s="26" t="s">
        <v>27</v>
      </c>
      <c r="J26" s="27">
        <v>6.6000000000000003E-2</v>
      </c>
      <c r="K26" s="27">
        <v>0.192</v>
      </c>
      <c r="L26" s="28">
        <f t="shared" si="2"/>
        <v>-0.318</v>
      </c>
      <c r="M26" s="28">
        <f t="shared" si="3"/>
        <v>0.45</v>
      </c>
      <c r="N26" s="28">
        <f t="shared" si="1"/>
        <v>9.9000000000000008E-3</v>
      </c>
      <c r="O26" s="28">
        <f t="shared" si="4"/>
        <v>2.8799999999999999E-2</v>
      </c>
      <c r="P26" s="28">
        <f t="shared" si="5"/>
        <v>-4.7699999999999999E-2</v>
      </c>
      <c r="Q26" s="28">
        <f t="shared" si="6"/>
        <v>6.7500000000000004E-2</v>
      </c>
    </row>
    <row r="27" spans="1:17" x14ac:dyDescent="0.15">
      <c r="A27" s="48"/>
      <c r="B27" s="26">
        <v>0</v>
      </c>
      <c r="C27" s="27">
        <v>0</v>
      </c>
      <c r="D27" s="32">
        <v>0</v>
      </c>
      <c r="E27" s="28">
        <v>0</v>
      </c>
      <c r="F27" s="26" t="s">
        <v>28</v>
      </c>
      <c r="G27" s="29">
        <v>0.1</v>
      </c>
      <c r="H27">
        <f t="shared" si="0"/>
        <v>5000</v>
      </c>
      <c r="I27" s="26" t="s">
        <v>29</v>
      </c>
      <c r="J27" s="27">
        <v>4.8000000000000001E-2</v>
      </c>
      <c r="K27" s="27">
        <v>0.106</v>
      </c>
      <c r="L27" s="28">
        <f t="shared" si="2"/>
        <v>-0.16399999999999998</v>
      </c>
      <c r="M27" s="28">
        <f t="shared" si="3"/>
        <v>0.26</v>
      </c>
      <c r="N27" s="28">
        <f t="shared" si="1"/>
        <v>4.8000000000000004E-3</v>
      </c>
      <c r="O27" s="28">
        <f t="shared" si="4"/>
        <v>1.06E-2</v>
      </c>
      <c r="P27" s="28">
        <f t="shared" si="5"/>
        <v>-1.6399999999999998E-2</v>
      </c>
      <c r="Q27" s="28">
        <f t="shared" si="6"/>
        <v>2.6000000000000002E-2</v>
      </c>
    </row>
    <row r="28" spans="1:17" x14ac:dyDescent="0.15">
      <c r="A28" s="48"/>
      <c r="B28" s="26">
        <v>0</v>
      </c>
      <c r="C28" s="27">
        <v>0</v>
      </c>
      <c r="D28" s="30">
        <v>0</v>
      </c>
      <c r="E28" s="27">
        <v>0</v>
      </c>
      <c r="F28" s="26" t="s">
        <v>30</v>
      </c>
      <c r="G28" s="29">
        <v>0.2</v>
      </c>
      <c r="H28">
        <f t="shared" si="0"/>
        <v>10000</v>
      </c>
      <c r="I28" s="26" t="s">
        <v>31</v>
      </c>
      <c r="J28" s="27">
        <v>8.5000000000000006E-2</v>
      </c>
      <c r="K28" s="27">
        <v>0.20399999999999999</v>
      </c>
      <c r="L28" s="28">
        <f t="shared" si="2"/>
        <v>-0.32299999999999995</v>
      </c>
      <c r="M28" s="28">
        <f t="shared" si="3"/>
        <v>0.49299999999999999</v>
      </c>
      <c r="N28" s="28">
        <f t="shared" si="1"/>
        <v>1.7000000000000001E-2</v>
      </c>
      <c r="O28" s="28">
        <f t="shared" si="4"/>
        <v>4.0800000000000003E-2</v>
      </c>
      <c r="P28" s="28">
        <f t="shared" si="5"/>
        <v>-6.4600000000000005E-2</v>
      </c>
      <c r="Q28" s="28">
        <f t="shared" si="6"/>
        <v>9.8600000000000007E-2</v>
      </c>
    </row>
    <row r="29" spans="1:17" x14ac:dyDescent="0.15">
      <c r="A29" s="48"/>
      <c r="B29" s="26">
        <v>0</v>
      </c>
      <c r="C29" s="27">
        <v>0</v>
      </c>
      <c r="D29" s="30">
        <v>0</v>
      </c>
      <c r="E29" s="27">
        <v>0</v>
      </c>
      <c r="F29" s="26" t="s">
        <v>32</v>
      </c>
      <c r="G29" s="29">
        <v>0.2</v>
      </c>
      <c r="H29">
        <f t="shared" si="0"/>
        <v>10000</v>
      </c>
      <c r="I29" s="26" t="s">
        <v>33</v>
      </c>
      <c r="J29" s="27">
        <v>7.4999999999999997E-2</v>
      </c>
      <c r="K29" s="27">
        <v>0.254</v>
      </c>
      <c r="L29" s="28">
        <f t="shared" si="2"/>
        <v>-0.433</v>
      </c>
      <c r="M29" s="28">
        <f t="shared" si="3"/>
        <v>0.58299999999999996</v>
      </c>
      <c r="N29" s="28">
        <f t="shared" si="1"/>
        <v>1.4999999999999999E-2</v>
      </c>
      <c r="O29" s="28">
        <f t="shared" si="4"/>
        <v>5.0800000000000005E-2</v>
      </c>
      <c r="P29" s="28">
        <f t="shared" si="5"/>
        <v>-8.660000000000001E-2</v>
      </c>
      <c r="Q29" s="28">
        <f t="shared" si="6"/>
        <v>0.11660000000000001</v>
      </c>
    </row>
    <row r="30" spans="1:17" x14ac:dyDescent="0.15">
      <c r="A30" s="48"/>
      <c r="B30" s="26">
        <v>0</v>
      </c>
      <c r="C30" s="33">
        <v>0</v>
      </c>
      <c r="D30" s="32">
        <v>0</v>
      </c>
      <c r="E30" s="27">
        <v>0</v>
      </c>
      <c r="F30" s="26" t="s">
        <v>34</v>
      </c>
      <c r="G30" s="29">
        <v>0.1</v>
      </c>
      <c r="H30">
        <f t="shared" si="0"/>
        <v>5000</v>
      </c>
      <c r="I30" s="26" t="s">
        <v>35</v>
      </c>
      <c r="J30" s="27">
        <v>8.5999999999999993E-2</v>
      </c>
      <c r="K30" s="27">
        <v>0.15</v>
      </c>
      <c r="L30" s="28">
        <f t="shared" si="2"/>
        <v>-0.214</v>
      </c>
      <c r="M30" s="28">
        <f t="shared" si="3"/>
        <v>0.38600000000000001</v>
      </c>
      <c r="N30" s="28">
        <f t="shared" si="1"/>
        <v>8.6E-3</v>
      </c>
      <c r="O30" s="28">
        <f t="shared" si="4"/>
        <v>1.4999999999999999E-2</v>
      </c>
      <c r="P30" s="28">
        <f t="shared" si="5"/>
        <v>-2.1399999999999999E-2</v>
      </c>
      <c r="Q30" s="28">
        <f t="shared" si="6"/>
        <v>3.8599999999999995E-2</v>
      </c>
    </row>
    <row r="31" spans="1:17" x14ac:dyDescent="0.15">
      <c r="A31" s="25"/>
      <c r="B31" s="26"/>
      <c r="C31" s="27"/>
      <c r="D31" s="30"/>
      <c r="E31" s="27"/>
      <c r="F31" s="26" t="s">
        <v>36</v>
      </c>
      <c r="G31" s="29">
        <v>0</v>
      </c>
      <c r="H31">
        <f t="shared" si="0"/>
        <v>0</v>
      </c>
      <c r="I31" s="26"/>
      <c r="J31" s="27">
        <v>1E-3</v>
      </c>
      <c r="K31" s="27">
        <v>0</v>
      </c>
      <c r="L31" s="28">
        <f t="shared" si="2"/>
        <v>1E-3</v>
      </c>
      <c r="M31" s="28">
        <f t="shared" si="3"/>
        <v>1E-3</v>
      </c>
      <c r="N31" s="34">
        <f t="shared" si="1"/>
        <v>0</v>
      </c>
      <c r="O31" s="28">
        <f t="shared" si="4"/>
        <v>0</v>
      </c>
      <c r="P31" s="28">
        <f t="shared" si="5"/>
        <v>0</v>
      </c>
      <c r="Q31" s="28">
        <f t="shared" si="6"/>
        <v>0</v>
      </c>
    </row>
    <row r="32" spans="1:17" x14ac:dyDescent="0.15">
      <c r="A32" s="17"/>
      <c r="B32" s="8"/>
      <c r="C32" s="18"/>
      <c r="D32" s="8"/>
      <c r="E32" s="8"/>
      <c r="F32" s="8"/>
      <c r="G32" s="47">
        <f>SUM(G23:G31)</f>
        <v>0.99999999999999989</v>
      </c>
      <c r="H32" s="9">
        <f>C4</f>
        <v>50000</v>
      </c>
      <c r="I32" s="8">
        <f>SUM(H23:H31)</f>
        <v>50000</v>
      </c>
      <c r="J32" s="8"/>
      <c r="K32" s="18"/>
      <c r="L32" s="18"/>
      <c r="M32" s="8"/>
      <c r="N32" s="8"/>
      <c r="O32" s="19"/>
      <c r="P32" s="19"/>
      <c r="Q32" s="19"/>
    </row>
    <row r="33" spans="1:18" ht="14.25" thickBot="1" x14ac:dyDescent="0.2">
      <c r="A33" s="20"/>
      <c r="B33" s="8"/>
      <c r="C33" s="8"/>
      <c r="D33" s="18"/>
      <c r="E33" s="8"/>
      <c r="F33" s="8"/>
      <c r="G33" s="18"/>
      <c r="H33" s="8"/>
      <c r="I33" s="8"/>
      <c r="J33" s="8"/>
      <c r="K33" s="18"/>
      <c r="L33" s="18"/>
      <c r="M33" s="8"/>
      <c r="N33" s="51" t="s">
        <v>51</v>
      </c>
      <c r="O33" s="51"/>
      <c r="P33" s="19"/>
      <c r="Q33" s="19"/>
    </row>
    <row r="34" spans="1:18" ht="14.25" thickBot="1" x14ac:dyDescent="0.2">
      <c r="A34" s="21"/>
      <c r="B34" s="22" t="s">
        <v>37</v>
      </c>
      <c r="C34" s="22"/>
      <c r="D34" s="23"/>
      <c r="E34" s="22"/>
      <c r="F34" s="22"/>
      <c r="G34" s="23"/>
      <c r="H34" s="22" t="s">
        <v>38</v>
      </c>
      <c r="I34" s="22"/>
      <c r="J34" s="23">
        <f>AVERAGE(J23:J31)</f>
        <v>4.9111111111111119E-2</v>
      </c>
      <c r="K34" s="23">
        <f>AVERAGE(L23:L32)</f>
        <v>-0.24222222222222223</v>
      </c>
      <c r="L34" s="24">
        <f>AVERAGE(L23:L31)</f>
        <v>-0.24222222222222223</v>
      </c>
      <c r="M34" s="24">
        <f>AVERAGE(M23:M31)</f>
        <v>0.34044444444444438</v>
      </c>
      <c r="N34" s="14">
        <f>SUM(N23:N31)</f>
        <v>6.2399999999999997E-2</v>
      </c>
      <c r="O34" s="15">
        <f>SUM(P23:P33)</f>
        <v>-0.30829999999999996</v>
      </c>
      <c r="P34" s="15">
        <f>SUM(P23:P31)</f>
        <v>-0.30829999999999996</v>
      </c>
      <c r="Q34" s="16">
        <f>SUM(Q23:Q31)</f>
        <v>0.43309999999999993</v>
      </c>
    </row>
    <row r="35" spans="1:18" x14ac:dyDescent="0.15">
      <c r="A35" s="13"/>
      <c r="D35" s="10"/>
      <c r="G35" s="10"/>
      <c r="I35" s="12"/>
      <c r="J35" s="12"/>
      <c r="K35" s="10"/>
      <c r="L35" s="10"/>
      <c r="Q35" s="11"/>
      <c r="R35" s="11"/>
    </row>
    <row r="36" spans="1:18" x14ac:dyDescent="0.15">
      <c r="A36" s="13"/>
      <c r="D36" s="10"/>
      <c r="G36" s="10"/>
    </row>
    <row r="37" spans="1:18" x14ac:dyDescent="0.15">
      <c r="A37" s="13"/>
      <c r="D37" s="10"/>
      <c r="G37" s="10"/>
    </row>
    <row r="38" spans="1:18" x14ac:dyDescent="0.15">
      <c r="A38" s="13"/>
      <c r="D38" s="10"/>
      <c r="G38" s="10"/>
    </row>
    <row r="39" spans="1:18" x14ac:dyDescent="0.15">
      <c r="A39" s="13"/>
      <c r="D39" s="10"/>
      <c r="G39" s="10"/>
    </row>
    <row r="40" spans="1:18" x14ac:dyDescent="0.15">
      <c r="A40" s="13"/>
      <c r="D40" s="10"/>
      <c r="G40" s="10"/>
    </row>
    <row r="41" spans="1:18" x14ac:dyDescent="0.15">
      <c r="A41" s="13"/>
      <c r="D41" s="10"/>
      <c r="G41" s="10"/>
    </row>
    <row r="42" spans="1:18" x14ac:dyDescent="0.15">
      <c r="A42" s="13"/>
      <c r="D42" s="10"/>
      <c r="G42" s="10"/>
    </row>
    <row r="43" spans="1:18" x14ac:dyDescent="0.15">
      <c r="A43" s="13"/>
      <c r="D43" s="10"/>
      <c r="G43" s="10"/>
    </row>
  </sheetData>
  <phoneticPr fontId="3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利回り・資産配分計算シート</vt:lpstr>
      <vt:lpstr>利回り・資産配分計算シート（記入例）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abcde</cp:lastModifiedBy>
  <dcterms:created xsi:type="dcterms:W3CDTF">2017-06-10T23:14:35Z</dcterms:created>
  <dcterms:modified xsi:type="dcterms:W3CDTF">2017-11-19T02:32:32Z</dcterms:modified>
</cp:coreProperties>
</file>